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동기화\강한주\서산 work1\시설M\수선업무\수선업무(강한주)\2018년 수선업무\치매안심요양병원\입찰준비\계약심사 조정내역서및 시방서\"/>
    </mc:Choice>
  </mc:AlternateContent>
  <bookViews>
    <workbookView xWindow="360" yWindow="30" windowWidth="28035" windowHeight="15255"/>
  </bookViews>
  <sheets>
    <sheet name="원가계산서" sheetId="3" r:id="rId1"/>
    <sheet name="공종별집계표" sheetId="8" r:id="rId2"/>
    <sheet name="공종별내역서" sheetId="7" r:id="rId3"/>
    <sheet name="Sheet1" sheetId="1" r:id="rId4"/>
  </sheets>
  <definedNames>
    <definedName name="_xlnm.Print_Area" localSheetId="2">공종별내역서!$A$1:$M$27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</workbook>
</file>

<file path=xl/calcChain.xml><?xml version="1.0" encoding="utf-8"?>
<calcChain xmlns="http://schemas.openxmlformats.org/spreadsheetml/2006/main">
  <c r="E20" i="3" l="1"/>
  <c r="J14" i="7"/>
  <c r="H14" i="7"/>
  <c r="J13" i="7"/>
  <c r="H13" i="7"/>
  <c r="F13" i="7"/>
  <c r="J12" i="7"/>
  <c r="J11" i="7"/>
  <c r="H11" i="7"/>
  <c r="J10" i="7"/>
  <c r="H10" i="7"/>
  <c r="J9" i="7"/>
  <c r="H9" i="7"/>
  <c r="J6" i="7"/>
  <c r="H6" i="7"/>
  <c r="H5" i="7"/>
  <c r="F14" i="7"/>
  <c r="F12" i="7"/>
  <c r="F6" i="7"/>
  <c r="F5" i="7"/>
  <c r="F10" i="7"/>
  <c r="F9" i="7"/>
  <c r="H16" i="7"/>
  <c r="J16" i="7"/>
  <c r="H12" i="7"/>
  <c r="H8" i="7"/>
  <c r="J8" i="7"/>
  <c r="H7" i="7"/>
  <c r="J7" i="7"/>
  <c r="H15" i="7" l="1"/>
  <c r="F16" i="7" s="1"/>
  <c r="L16" i="7" s="1"/>
  <c r="K5" i="7"/>
  <c r="K15" i="7"/>
  <c r="F15" i="7"/>
  <c r="K14" i="7"/>
  <c r="L14" i="7"/>
  <c r="K13" i="7"/>
  <c r="L13" i="7"/>
  <c r="L12" i="7"/>
  <c r="K12" i="7"/>
  <c r="K11" i="7"/>
  <c r="F11" i="7"/>
  <c r="L11" i="7" s="1"/>
  <c r="K10" i="7"/>
  <c r="L10" i="7"/>
  <c r="K9" i="7"/>
  <c r="L9" i="7"/>
  <c r="L6" i="7"/>
  <c r="K6" i="7"/>
  <c r="J5" i="7"/>
  <c r="F8" i="7"/>
  <c r="L8" i="7" s="1"/>
  <c r="F7" i="7"/>
  <c r="L7" i="7" s="1"/>
  <c r="J15" i="7" l="1"/>
  <c r="J27" i="7" s="1"/>
  <c r="I7" i="8" s="1"/>
  <c r="J7" i="8" s="1"/>
  <c r="I6" i="8" s="1"/>
  <c r="J6" i="8" s="1"/>
  <c r="I5" i="8" s="1"/>
  <c r="J5" i="8" s="1"/>
  <c r="J27" i="8" s="1"/>
  <c r="K16" i="7"/>
  <c r="H27" i="7"/>
  <c r="G7" i="8" s="1"/>
  <c r="H7" i="8" s="1"/>
  <c r="G6" i="8" s="1"/>
  <c r="H6" i="8" s="1"/>
  <c r="G5" i="8" s="1"/>
  <c r="H5" i="8" s="1"/>
  <c r="E8" i="3" s="1"/>
  <c r="L5" i="7"/>
  <c r="K8" i="7"/>
  <c r="K7" i="7"/>
  <c r="F27" i="7"/>
  <c r="E7" i="8" s="1"/>
  <c r="L15" i="7" l="1"/>
  <c r="L27" i="7" s="1"/>
  <c r="H27" i="8"/>
  <c r="E14" i="3"/>
  <c r="E13" i="3"/>
  <c r="E15" i="3" s="1"/>
  <c r="E9" i="3"/>
  <c r="E10" i="3" s="1"/>
  <c r="F7" i="8"/>
  <c r="K7" i="8"/>
  <c r="E11" i="3" l="1"/>
  <c r="E12" i="3"/>
  <c r="E6" i="8"/>
  <c r="L7" i="8"/>
  <c r="F6" i="8" l="1"/>
  <c r="K6" i="8"/>
  <c r="E5" i="8" l="1"/>
  <c r="L6" i="8"/>
  <c r="F5" i="8" l="1"/>
  <c r="K5" i="8"/>
  <c r="E4" i="3" l="1"/>
  <c r="E7" i="3" s="1"/>
  <c r="F27" i="8"/>
  <c r="L5" i="8"/>
  <c r="L27" i="8" s="1"/>
  <c r="E16" i="3" l="1"/>
  <c r="E17" i="3" s="1"/>
  <c r="E18" i="3" s="1"/>
  <c r="E19" i="3" l="1"/>
  <c r="E21" i="3" l="1"/>
  <c r="E22" i="3" l="1"/>
  <c r="E23" i="3" s="1"/>
  <c r="E24" i="3" s="1"/>
</calcChain>
</file>

<file path=xl/sharedStrings.xml><?xml version="1.0" encoding="utf-8"?>
<sst xmlns="http://schemas.openxmlformats.org/spreadsheetml/2006/main" count="373" uniqueCount="174">
  <si>
    <t>공 종 별 집 계 표</t>
  </si>
  <si>
    <t>[ 사산노인전문병원 치매요양병원 리모델링 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</si>
  <si>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</si>
  <si>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</si>
  <si>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</si>
  <si>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</si>
  <si>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</si>
  <si>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</si>
  <si>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</si>
  <si>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</si>
  <si>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</si>
  <si>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</si>
  <si>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</si>
  <si>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</si>
  <si>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</si>
  <si>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</si>
  <si>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</si>
  <si>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</si>
  <si>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</si>
  <si>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</si>
  <si>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</si>
  <si>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</si>
  <si>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</si>
  <si>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</si>
  <si>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</si>
  <si>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</si>
  <si>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</si>
  <si>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</si>
  <si>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</si>
  <si>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</si>
  <si>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</si>
  <si>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</si>
  <si>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</si>
  <si>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</si>
  <si>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</si>
  <si>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</si>
  <si>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</si>
  <si>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</si>
  <si>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</si>
  <si>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</si>
  <si>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</si>
  <si>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</si>
  <si>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</si>
  <si>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</si>
  <si>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</si>
  <si>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</si>
  <si>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</si>
  <si>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</si>
  <si>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</si>
  <si>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</si>
  <si>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</si>
  <si>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사산노인전문병원 치매요양병원 리모델링 소방공사</t>
  </si>
  <si>
    <t/>
  </si>
  <si>
    <t>01</t>
  </si>
  <si>
    <t>0101  소방공사</t>
  </si>
  <si>
    <t>0101</t>
  </si>
  <si>
    <t>010101  자탐 설비공사</t>
  </si>
  <si>
    <t>010101</t>
  </si>
  <si>
    <t>강제전선관</t>
  </si>
  <si>
    <t>강제전선관, 후강전선관, 아연도, 16mm</t>
  </si>
  <si>
    <t>M</t>
  </si>
  <si>
    <t>58DA848238EECBECA87B81EFF849FFE30043C1</t>
  </si>
  <si>
    <t>F</t>
  </si>
  <si>
    <t>T</t>
  </si>
  <si>
    <t>01010158DA848238EECBECA87B81EFF849FFE30043C1</t>
  </si>
  <si>
    <t>1종금속제가요전선관</t>
  </si>
  <si>
    <t>1종금속제가요전선관, 16mm, 비방수</t>
  </si>
  <si>
    <t>58DA848238EECBECA87B82F6E877D135B07948</t>
  </si>
  <si>
    <t>01010158DA848238EECBECA87B82F6E877D135B07948</t>
  </si>
  <si>
    <t>전선관부속품비</t>
  </si>
  <si>
    <t>전선관의 15%</t>
  </si>
  <si>
    <t>식</t>
  </si>
  <si>
    <t>5EE50447A8E1CCD188AB4B30B810001</t>
  </si>
  <si>
    <t>0101015EE50447A8E1CCD188AB4B30B830003</t>
  </si>
  <si>
    <t>잡재료비</t>
  </si>
  <si>
    <t>배관배선의 2%</t>
  </si>
  <si>
    <t>5EE50447A8E1CCD188AB4B30B820002</t>
  </si>
  <si>
    <t>0101015EE50447A8E1CCD188AB4B30B810001</t>
  </si>
  <si>
    <t>저독성난연케이블</t>
  </si>
  <si>
    <t>HFIX, 1.38㎜</t>
  </si>
  <si>
    <t>58C9D437281F88C2B8D5906388EAFF0110F4F4</t>
  </si>
  <si>
    <t>01010158C9D437281F88C2B8D5906388EAFF0110F4F4</t>
  </si>
  <si>
    <t>아웃렛박스</t>
  </si>
  <si>
    <t>아웃렛박스, 중형4각, 54mm</t>
  </si>
  <si>
    <t>개</t>
  </si>
  <si>
    <t>58DA848238FF287CA85AB975C8AA265270FA33</t>
  </si>
  <si>
    <t>01010158DA848238FF287CA85AB975C8AA265270FA33</t>
  </si>
  <si>
    <t>연기감지기</t>
  </si>
  <si>
    <t>연기감지기, 열감지기, 차동식스포트형</t>
  </si>
  <si>
    <t>58AEB4FE9857AEF538177155586F19B7405B9A</t>
  </si>
  <si>
    <t>01010158AEB4FE9857AEF538177155586F19B7405B9A</t>
  </si>
  <si>
    <t>연기감지기, 광전식 2종-비축적</t>
  </si>
  <si>
    <t>58AEB4FE9857AEF538177155586F19B74058C7</t>
  </si>
  <si>
    <t>01010158AEB4FE9857AEF538177155586F19B74058C7</t>
  </si>
  <si>
    <t>감지기(철거)</t>
  </si>
  <si>
    <t>차동식, 연기식</t>
  </si>
  <si>
    <t>58AEB4FE9857AEF538177155586F19B74059EA</t>
  </si>
  <si>
    <t>01010158AEB4FE9857AEF538177155586F19B74059EA</t>
  </si>
  <si>
    <t>화재경보장치</t>
  </si>
  <si>
    <t>수동발신기, 시각경보기, 15cd</t>
  </si>
  <si>
    <t>58AEB4FE9857AEF538139A7F68ED5586F079EF</t>
  </si>
  <si>
    <t>01010158AEB4FE9857AEF538139A7F68ED5586F079EF</t>
  </si>
  <si>
    <t>내선전공</t>
  </si>
  <si>
    <t>일반공사 직종</t>
  </si>
  <si>
    <t>인</t>
  </si>
  <si>
    <t>5F2AB414E8A282B6E8267B49C8834856A0BEB8</t>
  </si>
  <si>
    <t>0101015F2AB414E8A282B6E8267B49C8834856A0BEB8</t>
  </si>
  <si>
    <t>공구손료</t>
  </si>
  <si>
    <t>인력품의 3%</t>
  </si>
  <si>
    <t>5EE50447A8E1CCD188AB4B30B830003</t>
  </si>
  <si>
    <t>0101015EE50447A8E1CCD188AB4B30B820002</t>
  </si>
  <si>
    <t>[ 합           계 ]</t>
  </si>
  <si>
    <t>TOTAL</t>
  </si>
  <si>
    <t>공 사 원 가 계 산 서</t>
  </si>
  <si>
    <t>공사명 : 사산노인전문병원 치매요양병원 리모델링 소방공사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</si>
  <si>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</si>
  <si>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</si>
  <si>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</si>
  <si>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</si>
  <si>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</si>
  <si>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</si>
  <si>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</si>
  <si>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</si>
  <si>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</si>
  <si>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</si>
  <si>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</si>
  <si>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</si>
  <si>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</si>
  <si>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</si>
  <si>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</si>
  <si>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</si>
  <si>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</si>
  <si>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</si>
  <si>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</si>
  <si>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</si>
  <si>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</si>
  <si>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</si>
  <si>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</si>
  <si>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</si>
  <si>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</si>
  <si>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</si>
  <si>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</si>
  <si>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</si>
  <si>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</si>
  <si>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</si>
  <si>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3.12%</t>
  </si>
  <si>
    <t>C7</t>
  </si>
  <si>
    <t>국민  연금  보험료</t>
  </si>
  <si>
    <t>직접노무비 * 4.5%</t>
  </si>
  <si>
    <t>CB</t>
  </si>
  <si>
    <t>노인장기요양보험료</t>
  </si>
  <si>
    <t>건강보험료 * 7.38%</t>
  </si>
  <si>
    <t>CG</t>
  </si>
  <si>
    <t>기   타    경   비</t>
  </si>
  <si>
    <t>(재료비+노무비) * 5.5%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</si>
  <si>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</si>
  <si>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</si>
  <si>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</si>
  <si>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</si>
  <si>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</si>
  <si>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</si>
  <si>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</si>
  <si>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</si>
  <si>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</si>
  <si>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</si>
  <si>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</si>
  <si>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</si>
  <si>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</si>
  <si>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</si>
  <si>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</si>
  <si>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</si>
  <si>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</si>
  <si>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</si>
  <si>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 xml:space="preserve">금액 :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</si>
</sst>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2" xfId="0" quotePrefix="1" applyFont="1" applyBorder="1" applyAlignment="1">
      <alignment horizontal="center" vertical="center"/>
    </xf>
    <xf numFmtId="0" fontId="2" fillId="0" borderId="3" xfId="0" quotePrefix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tabSelected="1" topLeftCell="B1" workbookViewId="0">
      <selection activeCell="F8" sqref="F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8" t="s">
        <v>113</v>
      </c>
      <c r="C1" s="18"/>
      <c r="D1" s="18"/>
      <c r="E1" s="18"/>
      <c r="F1" s="18"/>
      <c r="G1" s="18"/>
    </row>
    <row r="2" spans="1:7" ht="21.95" customHeight="1" x14ac:dyDescent="0.3">
      <c r="B2" s="19" t="s">
        <v>114</v>
      </c>
      <c r="C2" s="19"/>
      <c r="D2" s="19"/>
      <c r="E2" s="19"/>
      <c r="F2" s="20" t="s">
        <v>173</v>
      </c>
      <c r="G2" s="20"/>
    </row>
    <row r="3" spans="1:7" ht="21.95" customHeight="1" x14ac:dyDescent="0.3">
      <c r="B3" s="21" t="s">
        <v>115</v>
      </c>
      <c r="C3" s="21"/>
      <c r="D3" s="21"/>
      <c r="E3" s="13" t="s">
        <v>116</v>
      </c>
      <c r="F3" s="13" t="s">
        <v>117</v>
      </c>
      <c r="G3" s="13" t="s">
        <v>118</v>
      </c>
    </row>
    <row r="4" spans="1:7" ht="21.95" customHeight="1" x14ac:dyDescent="0.3">
      <c r="A4" s="1" t="s">
        <v>123</v>
      </c>
      <c r="B4" s="22" t="s">
        <v>119</v>
      </c>
      <c r="C4" s="22" t="s">
        <v>120</v>
      </c>
      <c r="D4" s="14" t="s">
        <v>124</v>
      </c>
      <c r="E4" s="15">
        <f>TRUNC(공종별집계표!F5, 0)</f>
        <v>0</v>
      </c>
      <c r="F4" s="12" t="s">
        <v>52</v>
      </c>
      <c r="G4" s="12" t="s">
        <v>52</v>
      </c>
    </row>
    <row r="5" spans="1:7" ht="21.95" customHeight="1" x14ac:dyDescent="0.3">
      <c r="A5" s="1" t="s">
        <v>125</v>
      </c>
      <c r="B5" s="22"/>
      <c r="C5" s="22"/>
      <c r="D5" s="14" t="s">
        <v>126</v>
      </c>
      <c r="E5" s="15">
        <v>0</v>
      </c>
      <c r="F5" s="12" t="s">
        <v>52</v>
      </c>
      <c r="G5" s="12" t="s">
        <v>52</v>
      </c>
    </row>
    <row r="6" spans="1:7" ht="21.95" customHeight="1" x14ac:dyDescent="0.3">
      <c r="A6" s="1" t="s">
        <v>127</v>
      </c>
      <c r="B6" s="22"/>
      <c r="C6" s="22"/>
      <c r="D6" s="14" t="s">
        <v>128</v>
      </c>
      <c r="E6" s="15">
        <v>0</v>
      </c>
      <c r="F6" s="12" t="s">
        <v>52</v>
      </c>
      <c r="G6" s="12" t="s">
        <v>52</v>
      </c>
    </row>
    <row r="7" spans="1:7" ht="21.95" customHeight="1" x14ac:dyDescent="0.3">
      <c r="A7" s="1" t="s">
        <v>129</v>
      </c>
      <c r="B7" s="22"/>
      <c r="C7" s="22"/>
      <c r="D7" s="14" t="s">
        <v>130</v>
      </c>
      <c r="E7" s="15">
        <f>TRUNC(E4+E5-E6, 0)</f>
        <v>0</v>
      </c>
      <c r="F7" s="12" t="s">
        <v>52</v>
      </c>
      <c r="G7" s="12" t="s">
        <v>52</v>
      </c>
    </row>
    <row r="8" spans="1:7" ht="21.95" customHeight="1" x14ac:dyDescent="0.3">
      <c r="A8" s="1" t="s">
        <v>131</v>
      </c>
      <c r="B8" s="22"/>
      <c r="C8" s="22" t="s">
        <v>121</v>
      </c>
      <c r="D8" s="14" t="s">
        <v>132</v>
      </c>
      <c r="E8" s="15">
        <f>TRUNC(공종별집계표!H5, 0)</f>
        <v>0</v>
      </c>
      <c r="F8" s="12" t="s">
        <v>52</v>
      </c>
      <c r="G8" s="12" t="s">
        <v>52</v>
      </c>
    </row>
    <row r="9" spans="1:7" ht="21.95" customHeight="1" x14ac:dyDescent="0.3">
      <c r="A9" s="1" t="s">
        <v>133</v>
      </c>
      <c r="B9" s="22"/>
      <c r="C9" s="22"/>
      <c r="D9" s="14" t="s">
        <v>134</v>
      </c>
      <c r="E9" s="15">
        <f>TRUNC(E8*0.079, 0)</f>
        <v>0</v>
      </c>
      <c r="F9" s="12" t="s">
        <v>135</v>
      </c>
      <c r="G9" s="12" t="s">
        <v>52</v>
      </c>
    </row>
    <row r="10" spans="1:7" ht="21.95" customHeight="1" x14ac:dyDescent="0.3">
      <c r="A10" s="1" t="s">
        <v>136</v>
      </c>
      <c r="B10" s="22"/>
      <c r="C10" s="22"/>
      <c r="D10" s="14" t="s">
        <v>130</v>
      </c>
      <c r="E10" s="15">
        <f>TRUNC(E8+E9, 0)</f>
        <v>0</v>
      </c>
      <c r="F10" s="12" t="s">
        <v>52</v>
      </c>
      <c r="G10" s="12" t="s">
        <v>52</v>
      </c>
    </row>
    <row r="11" spans="1:7" ht="21.95" customHeight="1" x14ac:dyDescent="0.3">
      <c r="A11" s="1" t="s">
        <v>137</v>
      </c>
      <c r="B11" s="22"/>
      <c r="C11" s="22" t="s">
        <v>122</v>
      </c>
      <c r="D11" s="14" t="s">
        <v>138</v>
      </c>
      <c r="E11" s="15">
        <f>TRUNC(E10*0.0405, 0)</f>
        <v>0</v>
      </c>
      <c r="F11" s="12" t="s">
        <v>139</v>
      </c>
      <c r="G11" s="12" t="s">
        <v>52</v>
      </c>
    </row>
    <row r="12" spans="1:7" ht="21.95" customHeight="1" x14ac:dyDescent="0.3">
      <c r="A12" s="1" t="s">
        <v>140</v>
      </c>
      <c r="B12" s="22"/>
      <c r="C12" s="22"/>
      <c r="D12" s="14" t="s">
        <v>141</v>
      </c>
      <c r="E12" s="15">
        <f>TRUNC(E10*0.0087, 0)</f>
        <v>0</v>
      </c>
      <c r="F12" s="12" t="s">
        <v>142</v>
      </c>
      <c r="G12" s="12" t="s">
        <v>52</v>
      </c>
    </row>
    <row r="13" spans="1:7" ht="21.95" customHeight="1" x14ac:dyDescent="0.3">
      <c r="A13" s="1" t="s">
        <v>143</v>
      </c>
      <c r="B13" s="22"/>
      <c r="C13" s="22"/>
      <c r="D13" s="14" t="s">
        <v>144</v>
      </c>
      <c r="E13" s="15">
        <f>TRUNC(E8*0.0312, 0)</f>
        <v>0</v>
      </c>
      <c r="F13" s="12" t="s">
        <v>145</v>
      </c>
      <c r="G13" s="12" t="s">
        <v>52</v>
      </c>
    </row>
    <row r="14" spans="1:7" ht="21.95" customHeight="1" x14ac:dyDescent="0.3">
      <c r="A14" s="1" t="s">
        <v>146</v>
      </c>
      <c r="B14" s="22"/>
      <c r="C14" s="22"/>
      <c r="D14" s="14" t="s">
        <v>147</v>
      </c>
      <c r="E14" s="15">
        <f>TRUNC(E8*0.045, 0)</f>
        <v>0</v>
      </c>
      <c r="F14" s="12" t="s">
        <v>148</v>
      </c>
      <c r="G14" s="12" t="s">
        <v>52</v>
      </c>
    </row>
    <row r="15" spans="1:7" ht="21.95" customHeight="1" x14ac:dyDescent="0.3">
      <c r="A15" s="1" t="s">
        <v>149</v>
      </c>
      <c r="B15" s="22"/>
      <c r="C15" s="22"/>
      <c r="D15" s="14" t="s">
        <v>150</v>
      </c>
      <c r="E15" s="15">
        <f>TRUNC(E13*0.0738, 0)</f>
        <v>0</v>
      </c>
      <c r="F15" s="12" t="s">
        <v>151</v>
      </c>
      <c r="G15" s="12" t="s">
        <v>52</v>
      </c>
    </row>
    <row r="16" spans="1:7" ht="21.95" customHeight="1" x14ac:dyDescent="0.3">
      <c r="A16" s="1" t="s">
        <v>152</v>
      </c>
      <c r="B16" s="22"/>
      <c r="C16" s="22"/>
      <c r="D16" s="14" t="s">
        <v>153</v>
      </c>
      <c r="E16" s="15">
        <f>TRUNC((E7+E10)*0.055, 0)</f>
        <v>0</v>
      </c>
      <c r="F16" s="12" t="s">
        <v>154</v>
      </c>
      <c r="G16" s="12" t="s">
        <v>52</v>
      </c>
    </row>
    <row r="17" spans="1:7" ht="21.95" customHeight="1" x14ac:dyDescent="0.3">
      <c r="A17" s="1" t="s">
        <v>155</v>
      </c>
      <c r="B17" s="22"/>
      <c r="C17" s="22"/>
      <c r="D17" s="14" t="s">
        <v>130</v>
      </c>
      <c r="E17" s="15">
        <f>TRUNC(E11+E12+E13+E14+E15+E16, 0)</f>
        <v>0</v>
      </c>
      <c r="F17" s="12" t="s">
        <v>52</v>
      </c>
      <c r="G17" s="12" t="s">
        <v>52</v>
      </c>
    </row>
    <row r="18" spans="1:7" ht="21.95" customHeight="1" x14ac:dyDescent="0.3">
      <c r="A18" s="1" t="s">
        <v>156</v>
      </c>
      <c r="B18" s="23" t="s">
        <v>157</v>
      </c>
      <c r="C18" s="23"/>
      <c r="D18" s="24"/>
      <c r="E18" s="15">
        <f>TRUNC(E7+E10+E17, 0)</f>
        <v>0</v>
      </c>
      <c r="F18" s="12" t="s">
        <v>52</v>
      </c>
      <c r="G18" s="12" t="s">
        <v>52</v>
      </c>
    </row>
    <row r="19" spans="1:7" ht="21.95" customHeight="1" x14ac:dyDescent="0.3">
      <c r="A19" s="1" t="s">
        <v>158</v>
      </c>
      <c r="B19" s="23" t="s">
        <v>159</v>
      </c>
      <c r="C19" s="23"/>
      <c r="D19" s="24"/>
      <c r="E19" s="15">
        <f>TRUNC(E18*0.06, 0)</f>
        <v>0</v>
      </c>
      <c r="F19" s="12" t="s">
        <v>160</v>
      </c>
      <c r="G19" s="12" t="s">
        <v>52</v>
      </c>
    </row>
    <row r="20" spans="1:7" ht="21.95" customHeight="1" x14ac:dyDescent="0.3">
      <c r="A20" s="1" t="s">
        <v>161</v>
      </c>
      <c r="B20" s="23" t="s">
        <v>162</v>
      </c>
      <c r="C20" s="23"/>
      <c r="D20" s="24"/>
      <c r="E20" s="15">
        <f>TRUNC((E10+E17+E19)*0.15, 0)</f>
        <v>0</v>
      </c>
      <c r="F20" s="12" t="s">
        <v>163</v>
      </c>
      <c r="G20" s="12" t="s">
        <v>52</v>
      </c>
    </row>
    <row r="21" spans="1:7" ht="21.95" customHeight="1" x14ac:dyDescent="0.3">
      <c r="A21" s="1" t="s">
        <v>164</v>
      </c>
      <c r="B21" s="23" t="s">
        <v>165</v>
      </c>
      <c r="C21" s="23"/>
      <c r="D21" s="24"/>
      <c r="E21" s="15">
        <f>TRUNC(INT((E18+E19+E20)/10000)*10000, 0)</f>
        <v>0</v>
      </c>
      <c r="F21" s="12" t="s">
        <v>52</v>
      </c>
      <c r="G21" s="12" t="s">
        <v>52</v>
      </c>
    </row>
    <row r="22" spans="1:7" ht="21.95" customHeight="1" x14ac:dyDescent="0.3">
      <c r="A22" s="1" t="s">
        <v>166</v>
      </c>
      <c r="B22" s="23" t="s">
        <v>167</v>
      </c>
      <c r="C22" s="23"/>
      <c r="D22" s="24"/>
      <c r="E22" s="15">
        <f>TRUNC(E21*0.1, 0)</f>
        <v>0</v>
      </c>
      <c r="F22" s="12" t="s">
        <v>168</v>
      </c>
      <c r="G22" s="12" t="s">
        <v>52</v>
      </c>
    </row>
    <row r="23" spans="1:7" ht="21.95" customHeight="1" x14ac:dyDescent="0.3">
      <c r="A23" s="1" t="s">
        <v>169</v>
      </c>
      <c r="B23" s="23" t="s">
        <v>170</v>
      </c>
      <c r="C23" s="23"/>
      <c r="D23" s="24"/>
      <c r="E23" s="15">
        <f>TRUNC(E21+E22, 0)</f>
        <v>0</v>
      </c>
      <c r="F23" s="12" t="s">
        <v>52</v>
      </c>
      <c r="G23" s="12" t="s">
        <v>52</v>
      </c>
    </row>
    <row r="24" spans="1:7" ht="21.95" customHeight="1" x14ac:dyDescent="0.3">
      <c r="A24" s="1" t="s">
        <v>171</v>
      </c>
      <c r="B24" s="23" t="s">
        <v>172</v>
      </c>
      <c r="C24" s="23"/>
      <c r="D24" s="24"/>
      <c r="E24" s="15">
        <f>TRUNC(E23+0, 0)</f>
        <v>0</v>
      </c>
      <c r="F24" s="12" t="s">
        <v>52</v>
      </c>
      <c r="G24" s="12" t="s">
        <v>52</v>
      </c>
    </row>
  </sheetData>
  <mergeCells count="15">
    <mergeCell ref="B24:D24"/>
    <mergeCell ref="B18:D18"/>
    <mergeCell ref="B19:D19"/>
    <mergeCell ref="B20:D20"/>
    <mergeCell ref="B21:D21"/>
    <mergeCell ref="B22:D22"/>
    <mergeCell ref="B23:D23"/>
    <mergeCell ref="B1:G1"/>
    <mergeCell ref="B2:E2"/>
    <mergeCell ref="F2:G2"/>
    <mergeCell ref="B3:D3"/>
    <mergeCell ref="B4:B17"/>
    <mergeCell ref="C4:C7"/>
    <mergeCell ref="C8:C10"/>
    <mergeCell ref="C11:C17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activeCell="C12" sqref="C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 x14ac:dyDescent="0.3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/>
      <c r="G3" s="27" t="s">
        <v>9</v>
      </c>
      <c r="H3" s="27"/>
      <c r="I3" s="27" t="s">
        <v>10</v>
      </c>
      <c r="J3" s="27"/>
      <c r="K3" s="27" t="s">
        <v>11</v>
      </c>
      <c r="L3" s="27"/>
      <c r="M3" s="27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 x14ac:dyDescent="0.3">
      <c r="A4" s="28"/>
      <c r="B4" s="28"/>
      <c r="C4" s="28"/>
      <c r="D4" s="2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8"/>
      <c r="N4" s="29"/>
      <c r="O4" s="29"/>
      <c r="P4" s="29"/>
      <c r="Q4" s="29"/>
      <c r="R4" s="29"/>
      <c r="S4" s="29"/>
      <c r="T4" s="29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0</v>
      </c>
      <c r="J5" s="10">
        <f>I5*D5</f>
        <v>0</v>
      </c>
      <c r="K5" s="10">
        <f t="shared" ref="K5:L7" si="0">E5+G5+I5</f>
        <v>0</v>
      </c>
      <c r="L5" s="10">
        <f t="shared" si="0"/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>E6*D6</f>
        <v>0</v>
      </c>
      <c r="G6" s="10">
        <f>H7</f>
        <v>0</v>
      </c>
      <c r="H6" s="10">
        <f>G6*D6</f>
        <v>0</v>
      </c>
      <c r="I6" s="10">
        <f>J7</f>
        <v>0</v>
      </c>
      <c r="J6" s="10">
        <f>I6*D6</f>
        <v>0</v>
      </c>
      <c r="K6" s="10">
        <f t="shared" si="0"/>
        <v>0</v>
      </c>
      <c r="L6" s="10">
        <f t="shared" si="0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>E7*D7</f>
        <v>0</v>
      </c>
      <c r="G7" s="10">
        <f>공종별내역서!H27</f>
        <v>0</v>
      </c>
      <c r="H7" s="10">
        <f>G7*D7</f>
        <v>0</v>
      </c>
      <c r="I7" s="10">
        <f>공종별내역서!J27</f>
        <v>0</v>
      </c>
      <c r="J7" s="10">
        <f>I7*D7</f>
        <v>0</v>
      </c>
      <c r="K7" s="10">
        <f t="shared" si="0"/>
        <v>0</v>
      </c>
      <c r="L7" s="10">
        <f t="shared" si="0"/>
        <v>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8" t="s">
        <v>111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0</v>
      </c>
      <c r="K27" s="9"/>
      <c r="L27" s="10">
        <f>L5</f>
        <v>0</v>
      </c>
      <c r="M27" s="9"/>
      <c r="T27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7"/>
  <sheetViews>
    <sheetView workbookViewId="0">
      <selection activeCell="A12" sqref="A1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7" t="s">
        <v>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48" ht="30" customHeight="1" x14ac:dyDescent="0.3">
      <c r="A2" s="27" t="s">
        <v>2</v>
      </c>
      <c r="B2" s="27" t="s">
        <v>3</v>
      </c>
      <c r="C2" s="27" t="s">
        <v>4</v>
      </c>
      <c r="D2" s="27" t="s">
        <v>5</v>
      </c>
      <c r="E2" s="30" t="s">
        <v>6</v>
      </c>
      <c r="F2" s="31"/>
      <c r="G2" s="30" t="s">
        <v>9</v>
      </c>
      <c r="H2" s="31"/>
      <c r="I2" s="30" t="s">
        <v>10</v>
      </c>
      <c r="J2" s="31"/>
      <c r="K2" s="30" t="s">
        <v>11</v>
      </c>
      <c r="L2" s="31"/>
      <c r="M2" s="27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 x14ac:dyDescent="0.3">
      <c r="A3" s="27"/>
      <c r="B3" s="27"/>
      <c r="C3" s="27"/>
      <c r="D3" s="27"/>
      <c r="E3" s="16" t="s">
        <v>7</v>
      </c>
      <c r="F3" s="4" t="s">
        <v>8</v>
      </c>
      <c r="G3" s="16" t="s">
        <v>7</v>
      </c>
      <c r="H3" s="4" t="s">
        <v>8</v>
      </c>
      <c r="I3" s="4"/>
      <c r="J3" s="4" t="s">
        <v>8</v>
      </c>
      <c r="K3" s="4" t="s">
        <v>7</v>
      </c>
      <c r="L3" s="4" t="s">
        <v>8</v>
      </c>
      <c r="M3" s="27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74</v>
      </c>
      <c r="E5" s="11"/>
      <c r="F5" s="11">
        <f t="shared" ref="F5:F16" si="0">TRUNC(E5*D5, 0)</f>
        <v>0</v>
      </c>
      <c r="G5" s="11"/>
      <c r="H5" s="11">
        <f t="shared" ref="H5:H16" si="1">TRUNC(G5*D5, 0)</f>
        <v>0</v>
      </c>
      <c r="I5" s="11"/>
      <c r="J5" s="11">
        <f t="shared" ref="J5:J16" si="2">TRUNC(I5*D5, 0)</f>
        <v>0</v>
      </c>
      <c r="K5" s="11">
        <f t="shared" ref="K5:K16" si="3">TRUNC(E5+G5+I5, 0)</f>
        <v>0</v>
      </c>
      <c r="L5" s="11">
        <f t="shared" ref="L5:L16" si="4">TRUNC(F5+H5+J5, 0)</f>
        <v>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62</v>
      </c>
      <c r="T5" s="2" t="s">
        <v>63</v>
      </c>
      <c r="U5" s="3"/>
      <c r="V5" s="3"/>
      <c r="W5" s="3"/>
      <c r="X5" s="3">
        <v>1</v>
      </c>
      <c r="Y5" s="3">
        <v>2</v>
      </c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160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72</v>
      </c>
      <c r="E6" s="11"/>
      <c r="F6" s="11">
        <f t="shared" si="0"/>
        <v>0</v>
      </c>
      <c r="G6" s="11"/>
      <c r="H6" s="11">
        <f t="shared" si="1"/>
        <v>0</v>
      </c>
      <c r="I6" s="11"/>
      <c r="J6" s="11">
        <f t="shared" si="2"/>
        <v>0</v>
      </c>
      <c r="K6" s="11">
        <f t="shared" si="3"/>
        <v>0</v>
      </c>
      <c r="L6" s="11">
        <f t="shared" si="4"/>
        <v>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62</v>
      </c>
      <c r="T6" s="2" t="s">
        <v>63</v>
      </c>
      <c r="U6" s="3"/>
      <c r="V6" s="3"/>
      <c r="W6" s="3"/>
      <c r="X6" s="3">
        <v>1</v>
      </c>
      <c r="Y6" s="3">
        <v>2</v>
      </c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249</v>
      </c>
    </row>
    <row r="7" spans="1:48" ht="30" customHeight="1" x14ac:dyDescent="0.3">
      <c r="A7" s="8" t="s">
        <v>69</v>
      </c>
      <c r="B7" s="8" t="s">
        <v>70</v>
      </c>
      <c r="C7" s="8" t="s">
        <v>71</v>
      </c>
      <c r="D7" s="9">
        <v>1</v>
      </c>
      <c r="E7" s="11"/>
      <c r="F7" s="11">
        <f t="shared" si="0"/>
        <v>0</v>
      </c>
      <c r="G7" s="11"/>
      <c r="H7" s="11">
        <f t="shared" si="1"/>
        <v>0</v>
      </c>
      <c r="I7" s="11"/>
      <c r="J7" s="11">
        <f t="shared" si="2"/>
        <v>0</v>
      </c>
      <c r="K7" s="11">
        <f t="shared" si="3"/>
        <v>0</v>
      </c>
      <c r="L7" s="11">
        <f t="shared" si="4"/>
        <v>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62</v>
      </c>
      <c r="T7" s="2" t="s">
        <v>62</v>
      </c>
      <c r="U7" s="3">
        <v>0</v>
      </c>
      <c r="V7" s="3">
        <v>0</v>
      </c>
      <c r="W7" s="3">
        <v>0.15</v>
      </c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255</v>
      </c>
    </row>
    <row r="8" spans="1:48" ht="30" customHeight="1" x14ac:dyDescent="0.3">
      <c r="A8" s="8" t="s">
        <v>74</v>
      </c>
      <c r="B8" s="8" t="s">
        <v>75</v>
      </c>
      <c r="C8" s="8" t="s">
        <v>71</v>
      </c>
      <c r="D8" s="9">
        <v>1</v>
      </c>
      <c r="E8" s="11"/>
      <c r="F8" s="11">
        <f t="shared" si="0"/>
        <v>0</v>
      </c>
      <c r="G8" s="11"/>
      <c r="H8" s="11">
        <f t="shared" si="1"/>
        <v>0</v>
      </c>
      <c r="I8" s="11"/>
      <c r="J8" s="11">
        <f t="shared" si="2"/>
        <v>0</v>
      </c>
      <c r="K8" s="11">
        <f t="shared" si="3"/>
        <v>0</v>
      </c>
      <c r="L8" s="11">
        <f t="shared" si="4"/>
        <v>0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62</v>
      </c>
      <c r="T8" s="2" t="s">
        <v>62</v>
      </c>
      <c r="U8" s="3">
        <v>0</v>
      </c>
      <c r="V8" s="3">
        <v>0</v>
      </c>
      <c r="W8" s="3">
        <v>0.02</v>
      </c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253</v>
      </c>
    </row>
    <row r="9" spans="1:48" ht="30" customHeight="1" x14ac:dyDescent="0.3">
      <c r="A9" s="8" t="s">
        <v>78</v>
      </c>
      <c r="B9" s="8" t="s">
        <v>79</v>
      </c>
      <c r="C9" s="8" t="s">
        <v>60</v>
      </c>
      <c r="D9" s="9">
        <v>589</v>
      </c>
      <c r="E9" s="11"/>
      <c r="F9" s="11">
        <f t="shared" si="0"/>
        <v>0</v>
      </c>
      <c r="G9" s="11"/>
      <c r="H9" s="11">
        <f t="shared" si="1"/>
        <v>0</v>
      </c>
      <c r="I9" s="11"/>
      <c r="J9" s="11">
        <f t="shared" si="2"/>
        <v>0</v>
      </c>
      <c r="K9" s="11">
        <f t="shared" si="3"/>
        <v>0</v>
      </c>
      <c r="L9" s="11">
        <f t="shared" si="4"/>
        <v>0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62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161</v>
      </c>
    </row>
    <row r="10" spans="1:48" ht="30" customHeight="1" x14ac:dyDescent="0.3">
      <c r="A10" s="8" t="s">
        <v>82</v>
      </c>
      <c r="B10" s="8" t="s">
        <v>83</v>
      </c>
      <c r="C10" s="8" t="s">
        <v>84</v>
      </c>
      <c r="D10" s="9">
        <v>14</v>
      </c>
      <c r="E10" s="11"/>
      <c r="F10" s="11">
        <f t="shared" si="0"/>
        <v>0</v>
      </c>
      <c r="G10" s="11"/>
      <c r="H10" s="11">
        <f t="shared" si="1"/>
        <v>0</v>
      </c>
      <c r="I10" s="11"/>
      <c r="J10" s="11">
        <f t="shared" si="2"/>
        <v>0</v>
      </c>
      <c r="K10" s="11">
        <f t="shared" si="3"/>
        <v>0</v>
      </c>
      <c r="L10" s="11">
        <f t="shared" si="4"/>
        <v>0</v>
      </c>
      <c r="M10" s="8" t="s">
        <v>52</v>
      </c>
      <c r="N10" s="2" t="s">
        <v>85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62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86</v>
      </c>
      <c r="AV10" s="3">
        <v>162</v>
      </c>
    </row>
    <row r="11" spans="1:48" ht="30" customHeight="1" x14ac:dyDescent="0.3">
      <c r="A11" s="8" t="s">
        <v>87</v>
      </c>
      <c r="B11" s="8" t="s">
        <v>88</v>
      </c>
      <c r="C11" s="8" t="s">
        <v>84</v>
      </c>
      <c r="D11" s="9">
        <v>34</v>
      </c>
      <c r="E11" s="11"/>
      <c r="F11" s="11">
        <f t="shared" si="0"/>
        <v>0</v>
      </c>
      <c r="G11" s="11"/>
      <c r="H11" s="11">
        <f t="shared" si="1"/>
        <v>0</v>
      </c>
      <c r="I11" s="11"/>
      <c r="J11" s="11">
        <f t="shared" si="2"/>
        <v>0</v>
      </c>
      <c r="K11" s="11">
        <f t="shared" si="3"/>
        <v>0</v>
      </c>
      <c r="L11" s="11">
        <f t="shared" si="4"/>
        <v>0</v>
      </c>
      <c r="M11" s="8" t="s">
        <v>52</v>
      </c>
      <c r="N11" s="2" t="s">
        <v>89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62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90</v>
      </c>
      <c r="AV11" s="3">
        <v>168</v>
      </c>
    </row>
    <row r="12" spans="1:48" ht="30" customHeight="1" x14ac:dyDescent="0.3">
      <c r="A12" s="8" t="s">
        <v>87</v>
      </c>
      <c r="B12" s="8" t="s">
        <v>91</v>
      </c>
      <c r="C12" s="8" t="s">
        <v>84</v>
      </c>
      <c r="D12" s="9">
        <v>9</v>
      </c>
      <c r="E12" s="11"/>
      <c r="F12" s="11">
        <f t="shared" si="0"/>
        <v>0</v>
      </c>
      <c r="G12" s="11"/>
      <c r="H12" s="11">
        <f t="shared" si="1"/>
        <v>0</v>
      </c>
      <c r="I12" s="11"/>
      <c r="J12" s="11">
        <f t="shared" si="2"/>
        <v>0</v>
      </c>
      <c r="K12" s="11">
        <f t="shared" si="3"/>
        <v>0</v>
      </c>
      <c r="L12" s="11">
        <f t="shared" si="4"/>
        <v>0</v>
      </c>
      <c r="M12" s="8" t="s">
        <v>52</v>
      </c>
      <c r="N12" s="2" t="s">
        <v>92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62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93</v>
      </c>
      <c r="AV12" s="3">
        <v>250</v>
      </c>
    </row>
    <row r="13" spans="1:48" ht="30" customHeight="1" x14ac:dyDescent="0.3">
      <c r="A13" s="8" t="s">
        <v>94</v>
      </c>
      <c r="B13" s="8" t="s">
        <v>95</v>
      </c>
      <c r="C13" s="8" t="s">
        <v>84</v>
      </c>
      <c r="D13" s="9">
        <v>27</v>
      </c>
      <c r="E13" s="11"/>
      <c r="F13" s="11">
        <f t="shared" si="0"/>
        <v>0</v>
      </c>
      <c r="G13" s="11"/>
      <c r="H13" s="11">
        <f t="shared" si="1"/>
        <v>0</v>
      </c>
      <c r="I13" s="11"/>
      <c r="J13" s="11">
        <f t="shared" si="2"/>
        <v>0</v>
      </c>
      <c r="K13" s="11">
        <f t="shared" si="3"/>
        <v>0</v>
      </c>
      <c r="L13" s="11">
        <f t="shared" si="4"/>
        <v>0</v>
      </c>
      <c r="M13" s="8" t="s">
        <v>52</v>
      </c>
      <c r="N13" s="2" t="s">
        <v>96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62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97</v>
      </c>
      <c r="AV13" s="3">
        <v>251</v>
      </c>
    </row>
    <row r="14" spans="1:48" ht="30" customHeight="1" x14ac:dyDescent="0.3">
      <c r="A14" s="8" t="s">
        <v>98</v>
      </c>
      <c r="B14" s="8" t="s">
        <v>99</v>
      </c>
      <c r="C14" s="8" t="s">
        <v>84</v>
      </c>
      <c r="D14" s="9">
        <v>1</v>
      </c>
      <c r="E14" s="11"/>
      <c r="F14" s="11">
        <f t="shared" si="0"/>
        <v>0</v>
      </c>
      <c r="G14" s="11"/>
      <c r="H14" s="11">
        <f t="shared" si="1"/>
        <v>0</v>
      </c>
      <c r="I14" s="11"/>
      <c r="J14" s="11">
        <f t="shared" si="2"/>
        <v>0</v>
      </c>
      <c r="K14" s="11">
        <f t="shared" si="3"/>
        <v>0</v>
      </c>
      <c r="L14" s="11">
        <f t="shared" si="4"/>
        <v>0</v>
      </c>
      <c r="M14" s="8" t="s">
        <v>52</v>
      </c>
      <c r="N14" s="2" t="s">
        <v>100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62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101</v>
      </c>
      <c r="AV14" s="3">
        <v>169</v>
      </c>
    </row>
    <row r="15" spans="1:48" ht="30" customHeight="1" x14ac:dyDescent="0.3">
      <c r="A15" s="8" t="s">
        <v>102</v>
      </c>
      <c r="B15" s="8" t="s">
        <v>103</v>
      </c>
      <c r="C15" s="8" t="s">
        <v>104</v>
      </c>
      <c r="D15" s="9">
        <v>22.2</v>
      </c>
      <c r="E15" s="11"/>
      <c r="F15" s="11">
        <f t="shared" si="0"/>
        <v>0</v>
      </c>
      <c r="G15" s="11"/>
      <c r="H15" s="11">
        <f t="shared" si="1"/>
        <v>0</v>
      </c>
      <c r="I15" s="11"/>
      <c r="J15" s="11">
        <f t="shared" si="2"/>
        <v>0</v>
      </c>
      <c r="K15" s="11">
        <f t="shared" si="3"/>
        <v>0</v>
      </c>
      <c r="L15" s="11">
        <f t="shared" si="4"/>
        <v>0</v>
      </c>
      <c r="M15" s="8" t="s">
        <v>52</v>
      </c>
      <c r="N15" s="2" t="s">
        <v>105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62</v>
      </c>
      <c r="T15" s="2" t="s">
        <v>63</v>
      </c>
      <c r="U15" s="3"/>
      <c r="V15" s="3"/>
      <c r="W15" s="3"/>
      <c r="X15" s="3"/>
      <c r="Y15" s="3"/>
      <c r="Z15" s="3">
        <v>3</v>
      </c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106</v>
      </c>
      <c r="AV15" s="3">
        <v>252</v>
      </c>
    </row>
    <row r="16" spans="1:48" ht="30" customHeight="1" x14ac:dyDescent="0.3">
      <c r="A16" s="8" t="s">
        <v>107</v>
      </c>
      <c r="B16" s="8" t="s">
        <v>108</v>
      </c>
      <c r="C16" s="8" t="s">
        <v>71</v>
      </c>
      <c r="D16" s="9">
        <v>1</v>
      </c>
      <c r="E16" s="11"/>
      <c r="F16" s="11">
        <f t="shared" si="0"/>
        <v>0</v>
      </c>
      <c r="G16" s="11"/>
      <c r="H16" s="11">
        <f t="shared" si="1"/>
        <v>0</v>
      </c>
      <c r="I16" s="11"/>
      <c r="J16" s="11">
        <f t="shared" si="2"/>
        <v>0</v>
      </c>
      <c r="K16" s="11">
        <f t="shared" si="3"/>
        <v>0</v>
      </c>
      <c r="L16" s="11">
        <f t="shared" si="4"/>
        <v>0</v>
      </c>
      <c r="M16" s="8" t="s">
        <v>52</v>
      </c>
      <c r="N16" s="2" t="s">
        <v>109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62</v>
      </c>
      <c r="T16" s="2" t="s">
        <v>62</v>
      </c>
      <c r="U16" s="3">
        <v>1</v>
      </c>
      <c r="V16" s="3">
        <v>0</v>
      </c>
      <c r="W16" s="3">
        <v>0.03</v>
      </c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110</v>
      </c>
      <c r="AV16" s="3">
        <v>254</v>
      </c>
    </row>
    <row r="17" spans="1:14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 x14ac:dyDescent="0.3">
      <c r="A27" s="8" t="s">
        <v>111</v>
      </c>
      <c r="B27" s="9"/>
      <c r="C27" s="9"/>
      <c r="D27" s="9"/>
      <c r="E27" s="9"/>
      <c r="F27" s="11">
        <f>SUM(F5:F26)</f>
        <v>0</v>
      </c>
      <c r="G27" s="9"/>
      <c r="H27" s="11">
        <f>SUM(H5:H26)</f>
        <v>0</v>
      </c>
      <c r="I27" s="9"/>
      <c r="J27" s="11">
        <f>SUM(J5:J26)</f>
        <v>0</v>
      </c>
      <c r="K27" s="9"/>
      <c r="L27" s="11">
        <f>SUM(L5:L26)</f>
        <v>0</v>
      </c>
      <c r="M27" s="9"/>
      <c r="N27" t="s">
        <v>112</v>
      </c>
    </row>
  </sheetData>
  <mergeCells count="44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4294967294" verticalDpi="0" r:id="rId1"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원가계산서</vt:lpstr>
      <vt:lpstr>공종별집계표</vt:lpstr>
      <vt:lpstr>공종별내역서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user</cp:lastModifiedBy>
  <dcterms:created xsi:type="dcterms:W3CDTF">2018-10-17T09:18:38Z</dcterms:created>
  <dcterms:modified xsi:type="dcterms:W3CDTF">2018-12-10T00:55:03Z</dcterms:modified>
</cp:coreProperties>
</file>